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Cost Estimating/"/>
    </mc:Choice>
  </mc:AlternateContent>
  <xr:revisionPtr revIDLastSave="0" documentId="8_{8171B00F-2624-4D80-AA9E-B6CB0172D32C}" xr6:coauthVersionLast="47" xr6:coauthVersionMax="47" xr10:uidLastSave="{00000000-0000-0000-0000-000000000000}"/>
  <bookViews>
    <workbookView xWindow="-110" yWindow="-110" windowWidth="19420" windowHeight="10300" xr2:uid="{709B9C46-DA1E-4397-B1BA-53101E531C2E}"/>
  </bookViews>
  <sheets>
    <sheet name="Trench Estimator" sheetId="1" r:id="rId1"/>
  </sheets>
  <externalReferences>
    <externalReference r:id="rId2"/>
  </externalReferences>
  <definedNames>
    <definedName name="material">'Trench Estimator'!$B$65:$B$69</definedName>
    <definedName name="pipematrl">'[1]Pipe cost ref'!$B$5,'[1]Pipe cost ref'!$B$8,'[1]Pipe cost ref'!$B$11,'[1]Pipe cost ref'!$B$14,'[1]Pipe cost ref'!$B$17</definedName>
    <definedName name="_xlnm.Print_Area" localSheetId="0">'Trench Estimator'!$A$1:$P$41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39" i="1"/>
  <c r="M39" i="1" s="1"/>
  <c r="D38" i="1"/>
  <c r="D36" i="1"/>
  <c r="M36" i="1" s="1"/>
  <c r="D31" i="1"/>
  <c r="D30" i="1"/>
  <c r="M31" i="1" l="1"/>
  <c r="I30" i="1"/>
  <c r="K30" i="1" s="1"/>
  <c r="I38" i="1"/>
  <c r="K38" i="1" s="1"/>
  <c r="G30" i="1"/>
  <c r="I36" i="1"/>
  <c r="K36" i="1" s="1"/>
  <c r="G36" i="1"/>
  <c r="N36" i="1" s="1"/>
  <c r="G38" i="1"/>
  <c r="D37" i="1"/>
  <c r="D33" i="1"/>
  <c r="D32" i="1"/>
  <c r="D35" i="1"/>
  <c r="M30" i="1"/>
  <c r="N30" i="1" s="1"/>
  <c r="M38" i="1"/>
  <c r="N38" i="1" s="1"/>
  <c r="G31" i="1"/>
  <c r="G39" i="1"/>
  <c r="I31" i="1"/>
  <c r="K31" i="1" s="1"/>
  <c r="D34" i="1"/>
  <c r="I39" i="1"/>
  <c r="K39" i="1" s="1"/>
  <c r="D29" i="1"/>
  <c r="N39" i="1" l="1"/>
  <c r="N31" i="1"/>
  <c r="I29" i="1"/>
  <c r="G29" i="1"/>
  <c r="M29" i="1"/>
  <c r="G32" i="1"/>
  <c r="M32" i="1"/>
  <c r="I32" i="1"/>
  <c r="K32" i="1" s="1"/>
  <c r="I37" i="1"/>
  <c r="K37" i="1" s="1"/>
  <c r="G37" i="1"/>
  <c r="M37" i="1"/>
  <c r="I34" i="1"/>
  <c r="K34" i="1" s="1"/>
  <c r="G34" i="1"/>
  <c r="M34" i="1"/>
  <c r="I33" i="1"/>
  <c r="K33" i="1" s="1"/>
  <c r="G33" i="1"/>
  <c r="M33" i="1"/>
  <c r="M35" i="1"/>
  <c r="I35" i="1"/>
  <c r="K35" i="1" s="1"/>
  <c r="G35" i="1"/>
  <c r="N33" i="1" l="1"/>
  <c r="N34" i="1"/>
  <c r="N32" i="1"/>
  <c r="M40" i="1"/>
  <c r="N35" i="1"/>
  <c r="N37" i="1"/>
  <c r="G40" i="1"/>
  <c r="K29" i="1"/>
  <c r="K40" i="1" s="1"/>
  <c r="I40" i="1"/>
  <c r="N29" i="1" l="1"/>
  <c r="N40" i="1" s="1"/>
</calcChain>
</file>

<file path=xl/sharedStrings.xml><?xml version="1.0" encoding="utf-8"?>
<sst xmlns="http://schemas.openxmlformats.org/spreadsheetml/2006/main" count="139" uniqueCount="109">
  <si>
    <t>Project Name:</t>
  </si>
  <si>
    <t>Date:</t>
  </si>
  <si>
    <t>Project Number:</t>
  </si>
  <si>
    <t>Description</t>
  </si>
  <si>
    <t>Label</t>
  </si>
  <si>
    <t>Inputs</t>
  </si>
  <si>
    <t>Units</t>
  </si>
  <si>
    <t>Notes and References</t>
  </si>
  <si>
    <t>Pipe diameter</t>
  </si>
  <si>
    <t>D6</t>
  </si>
  <si>
    <t>in</t>
  </si>
  <si>
    <t>Nominal, assumed as OD for backfill calculations</t>
  </si>
  <si>
    <t>Pipe material</t>
  </si>
  <si>
    <t>D7</t>
  </si>
  <si>
    <t>RCP</t>
  </si>
  <si>
    <t>Pipe depth to invert</t>
  </si>
  <si>
    <t>D8</t>
  </si>
  <si>
    <t>ft</t>
  </si>
  <si>
    <t>Length of pipe run</t>
  </si>
  <si>
    <t>D9</t>
  </si>
  <si>
    <t>Percent pavement</t>
  </si>
  <si>
    <t>D10</t>
  </si>
  <si>
    <t>%</t>
  </si>
  <si>
    <t>Includes subbase (restoration material), base, finish</t>
  </si>
  <si>
    <t>Percent grass</t>
  </si>
  <si>
    <t>D11</t>
  </si>
  <si>
    <t>Includes new topsoil, seed, mulch &amp; fertilizer</t>
  </si>
  <si>
    <t>Percent slope &gt;10%</t>
  </si>
  <si>
    <t>D12</t>
  </si>
  <si>
    <t>Erosion control mat for greater than 10% slopes</t>
  </si>
  <si>
    <t># of trees</t>
  </si>
  <si>
    <t>D13</t>
  </si>
  <si>
    <t>Enter number of trees to be demolited</t>
  </si>
  <si>
    <t>DIMENSION ASSUMPTIONS:</t>
  </si>
  <si>
    <t>Initial backfill cover</t>
  </si>
  <si>
    <t>D17</t>
  </si>
  <si>
    <t>Bedding depth</t>
  </si>
  <si>
    <t>D18</t>
  </si>
  <si>
    <t>Initial backfill width from Pipe OD</t>
  </si>
  <si>
    <t>D19</t>
  </si>
  <si>
    <t>D20</t>
  </si>
  <si>
    <t>Slope run (_H:1V)</t>
  </si>
  <si>
    <t>D21</t>
  </si>
  <si>
    <t>-</t>
  </si>
  <si>
    <t>Pipe wall thickness</t>
  </si>
  <si>
    <t>D22</t>
  </si>
  <si>
    <t>COST TABLE:</t>
  </si>
  <si>
    <t>MATERIALS</t>
  </si>
  <si>
    <t>LABOR</t>
  </si>
  <si>
    <t>Value</t>
  </si>
  <si>
    <t>$/Unit</t>
  </si>
  <si>
    <t>Cost</t>
  </si>
  <si>
    <t>Hrs/Unit</t>
  </si>
  <si>
    <t>Hours</t>
  </si>
  <si>
    <t>Rate</t>
  </si>
  <si>
    <t>Total Cost</t>
  </si>
  <si>
    <t>Excavation</t>
  </si>
  <si>
    <t>cy</t>
  </si>
  <si>
    <t>1 CY excavator
CW 312316-0600 + minimal haul &amp; dewatering</t>
  </si>
  <si>
    <t>Initial backfill</t>
  </si>
  <si>
    <t>Aggregate, crushed stone - 0.5" 
CW 310516-0340 + compaction vibrating roller, 6" lifts</t>
  </si>
  <si>
    <t>Final backfill</t>
  </si>
  <si>
    <t>Borrow material w $2/cy for sand addition
CW 310513-0020 + compaction vibrating roller, 6" lifts</t>
  </si>
  <si>
    <t>Demo Existing Pavement</t>
  </si>
  <si>
    <t>sy</t>
  </si>
  <si>
    <t>Demolition of existing pavement, backhoe, hydralic hammer
CW 024113-5050/5200 - 6" thick bituminous/concrete (avg)</t>
  </si>
  <si>
    <t>New Pavement</t>
  </si>
  <si>
    <t>Topsoil</t>
  </si>
  <si>
    <t>New topsoil spread
CW 310513-0800 (2 mi. haul, no compaction, 200 HP dozer)</t>
  </si>
  <si>
    <t>Grass restoration</t>
  </si>
  <si>
    <t>Seeds, fertilizer and mulch
CW R329219-0310 + 1100</t>
  </si>
  <si>
    <t>Silt fence</t>
  </si>
  <si>
    <t>Length based on both sides of trench, $2/ft (WSG), only in "grass"
CW 312513-1100 (adverse conditions - $1.16/ft)</t>
  </si>
  <si>
    <t>Erosion control</t>
  </si>
  <si>
    <t>Tree removal</t>
  </si>
  <si>
    <t>No.</t>
  </si>
  <si>
    <t xml:space="preserve"> assumes avg 10" dia, 2 mi haul to dump
CW 311313-2050+3100 (chain saw, chipper, stump w backhoe)</t>
  </si>
  <si>
    <t>Pipe Purchase &amp; Install</t>
  </si>
  <si>
    <t>Total</t>
  </si>
  <si>
    <t xml:space="preserve"> -</t>
  </si>
  <si>
    <t>Supporting calculations:</t>
  </si>
  <si>
    <t>Restoration material</t>
  </si>
  <si>
    <t>total of pavement &amp; topsoil at D19 thick</t>
  </si>
  <si>
    <t>Restoration area</t>
  </si>
  <si>
    <t>INPUTS:</t>
  </si>
  <si>
    <t>System Description:</t>
  </si>
  <si>
    <t>By:</t>
  </si>
  <si>
    <t>Consider local frost cover required; min. 1' rigid, 1.5' flexible</t>
  </si>
  <si>
    <t>n/a</t>
  </si>
  <si>
    <t>no.</t>
  </si>
  <si>
    <t>Usually 10" to 12" depending on pipe size and material</t>
  </si>
  <si>
    <t>Usually 4" to 6" depending on pipe size and material</t>
  </si>
  <si>
    <t>Usually 9" to 18" depending on pipe size and material</t>
  </si>
  <si>
    <t>Pavement or 
topsoil depth</t>
  </si>
  <si>
    <t>Restoration material including topsoil for grass or subgrade for pavement</t>
  </si>
  <si>
    <t>Can range from 1/4" to 2" depending on pipe</t>
  </si>
  <si>
    <t>OSHA: 3/4 for soil type A, 1 for soil type B, 1.5 for soil type C
For no slope (shielding or rock) input run as 0.00001 (not zero)</t>
  </si>
  <si>
    <t>Project Specific</t>
  </si>
  <si>
    <t>Adjust as needed</t>
  </si>
  <si>
    <t>Edit red values</t>
  </si>
  <si>
    <t>Notes and References (CostWorks line items as CW)</t>
  </si>
  <si>
    <t>Sand-gravel sub-base with concrete or asphalt pavement
CW 321216-1080 - 6" thick asphalt w subbase, 5 ton roller</t>
  </si>
  <si>
    <t xml:space="preserve">erosion control mat placed
CW 312513-0060/0120 </t>
  </si>
  <si>
    <t>Divide into runs by coping this tab; set to 1 for "cost per foot"</t>
  </si>
  <si>
    <t>total area of pavement &amp; topsoil for grass</t>
  </si>
  <si>
    <t>EQUIPMENT FOR INSTALL</t>
  </si>
  <si>
    <t>Total Estimated Direct Cost</t>
  </si>
  <si>
    <t xml:space="preserve"> For reference, not used in calcs. PVC, HDPE, DI, PCCP, RCP, etc.</t>
  </si>
  <si>
    <t>PIPE TRENCH COST ESTIMATOR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</si>
</sst>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right"/>
    </xf>
    <xf numFmtId="14" fontId="2" fillId="0" borderId="1" xfId="0" applyNumberFormat="1" applyFont="1" applyBorder="1" applyAlignment="1">
      <alignment horizontal="left"/>
    </xf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0" fillId="0" borderId="9" xfId="0" applyBorder="1" applyAlignment="1">
      <alignment horizontal="right" vertical="center" wrapText="1"/>
    </xf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4" xfId="0" applyBorder="1"/>
    <xf numFmtId="0" fontId="0" fillId="0" borderId="6" xfId="0" applyBorder="1"/>
    <xf numFmtId="0" fontId="0" fillId="0" borderId="7" xfId="0" applyBorder="1" applyAlignment="1">
      <alignment horizontal="right" vertical="center"/>
    </xf>
    <xf numFmtId="164" fontId="6" fillId="0" borderId="7" xfId="0" applyNumberFormat="1" applyFont="1" applyBorder="1" applyAlignment="1">
      <alignment horizontal="center" vertical="center"/>
    </xf>
    <xf numFmtId="44" fontId="4" fillId="0" borderId="25" xfId="1" applyFont="1" applyBorder="1" applyAlignment="1">
      <alignment vertical="center"/>
    </xf>
    <xf numFmtId="44" fontId="0" fillId="0" borderId="26" xfId="1" applyFont="1" applyBorder="1" applyAlignment="1">
      <alignment vertical="center"/>
    </xf>
    <xf numFmtId="2" fontId="4" fillId="0" borderId="7" xfId="1" applyNumberFormat="1" applyFont="1" applyBorder="1" applyAlignment="1">
      <alignment horizontal="center" vertical="center"/>
    </xf>
    <xf numFmtId="2" fontId="0" fillId="0" borderId="7" xfId="1" applyNumberFormat="1" applyFont="1" applyBorder="1" applyAlignment="1">
      <alignment horizontal="center" vertical="center"/>
    </xf>
    <xf numFmtId="44" fontId="4" fillId="0" borderId="7" xfId="1" applyFont="1" applyBorder="1" applyAlignment="1">
      <alignment vertical="center"/>
    </xf>
    <xf numFmtId="44" fontId="0" fillId="0" borderId="7" xfId="1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0" fillId="0" borderId="27" xfId="0" applyBorder="1"/>
    <xf numFmtId="0" fontId="0" fillId="0" borderId="28" xfId="0" applyBorder="1" applyAlignment="1">
      <alignment horizontal="right" vertical="center"/>
    </xf>
    <xf numFmtId="164" fontId="6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4" fontId="4" fillId="0" borderId="29" xfId="1" applyFont="1" applyBorder="1" applyAlignment="1">
      <alignment vertical="center"/>
    </xf>
    <xf numFmtId="44" fontId="0" fillId="0" borderId="30" xfId="1" applyFont="1" applyBorder="1" applyAlignment="1">
      <alignment vertical="center"/>
    </xf>
    <xf numFmtId="2" fontId="4" fillId="0" borderId="28" xfId="1" applyNumberFormat="1" applyFont="1" applyBorder="1" applyAlignment="1">
      <alignment horizontal="center" vertical="center"/>
    </xf>
    <xf numFmtId="2" fontId="0" fillId="0" borderId="28" xfId="1" applyNumberFormat="1" applyFont="1" applyBorder="1" applyAlignment="1">
      <alignment horizontal="center" vertical="center"/>
    </xf>
    <xf numFmtId="44" fontId="0" fillId="0" borderId="28" xfId="1" applyFont="1" applyBorder="1" applyAlignment="1">
      <alignment vertical="center"/>
    </xf>
    <xf numFmtId="0" fontId="7" fillId="0" borderId="31" xfId="0" applyFont="1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horizontal="right" vertical="center"/>
    </xf>
    <xf numFmtId="164" fontId="6" fillId="0" borderId="10" xfId="0" applyNumberFormat="1" applyFont="1" applyBorder="1" applyAlignment="1">
      <alignment horizontal="center" vertical="center"/>
    </xf>
    <xf numFmtId="44" fontId="4" fillId="0" borderId="32" xfId="1" applyFont="1" applyBorder="1" applyAlignment="1">
      <alignment vertical="center"/>
    </xf>
    <xf numFmtId="44" fontId="0" fillId="0" borderId="33" xfId="1" applyFont="1" applyBorder="1" applyAlignment="1">
      <alignment vertical="center"/>
    </xf>
    <xf numFmtId="2" fontId="4" fillId="0" borderId="10" xfId="1" applyNumberFormat="1" applyFont="1" applyBorder="1" applyAlignment="1">
      <alignment horizontal="center" vertical="center"/>
    </xf>
    <xf numFmtId="2" fontId="0" fillId="0" borderId="10" xfId="1" applyNumberFormat="1" applyFont="1" applyBorder="1" applyAlignment="1">
      <alignment horizontal="center" vertical="center"/>
    </xf>
    <xf numFmtId="44" fontId="4" fillId="0" borderId="10" xfId="1" applyFont="1" applyBorder="1" applyAlignment="1">
      <alignment vertical="center"/>
    </xf>
    <xf numFmtId="44" fontId="0" fillId="0" borderId="10" xfId="1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0" fillId="0" borderId="21" xfId="0" applyBorder="1"/>
    <xf numFmtId="0" fontId="0" fillId="0" borderId="1" xfId="0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44" fontId="4" fillId="0" borderId="22" xfId="1" applyFont="1" applyBorder="1" applyAlignment="1">
      <alignment vertical="center"/>
    </xf>
    <xf numFmtId="44" fontId="0" fillId="0" borderId="23" xfId="1" applyFont="1" applyBorder="1" applyAlignment="1">
      <alignment vertical="center"/>
    </xf>
    <xf numFmtId="2" fontId="4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7" fillId="0" borderId="24" xfId="0" applyFont="1" applyBorder="1" applyAlignment="1">
      <alignment wrapText="1"/>
    </xf>
    <xf numFmtId="0" fontId="0" fillId="0" borderId="34" xfId="0" applyBorder="1"/>
    <xf numFmtId="0" fontId="0" fillId="0" borderId="35" xfId="0" applyBorder="1" applyAlignment="1">
      <alignment horizontal="right" vertical="center"/>
    </xf>
    <xf numFmtId="164" fontId="6" fillId="0" borderId="35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4" fontId="4" fillId="0" borderId="36" xfId="1" applyFont="1" applyBorder="1" applyAlignment="1">
      <alignment vertical="center"/>
    </xf>
    <xf numFmtId="44" fontId="0" fillId="0" borderId="37" xfId="1" applyFont="1" applyBorder="1" applyAlignment="1">
      <alignment vertical="center"/>
    </xf>
    <xf numFmtId="2" fontId="4" fillId="0" borderId="35" xfId="1" applyNumberFormat="1" applyFont="1" applyBorder="1" applyAlignment="1">
      <alignment horizontal="center" vertical="center"/>
    </xf>
    <xf numFmtId="2" fontId="0" fillId="0" borderId="35" xfId="1" applyNumberFormat="1" applyFont="1" applyBorder="1" applyAlignment="1">
      <alignment horizontal="center" vertical="center"/>
    </xf>
    <xf numFmtId="44" fontId="4" fillId="0" borderId="35" xfId="1" applyFont="1" applyBorder="1" applyAlignment="1">
      <alignment vertical="center"/>
    </xf>
    <xf numFmtId="44" fontId="0" fillId="0" borderId="35" xfId="1" applyFont="1" applyBorder="1" applyAlignment="1">
      <alignment vertical="center"/>
    </xf>
    <xf numFmtId="0" fontId="7" fillId="0" borderId="38" xfId="0" applyFont="1" applyBorder="1" applyAlignment="1">
      <alignment wrapText="1"/>
    </xf>
    <xf numFmtId="164" fontId="0" fillId="0" borderId="10" xfId="0" applyNumberForma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41" xfId="1" applyFont="1" applyBorder="1" applyAlignment="1">
      <alignment vertical="center"/>
    </xf>
    <xf numFmtId="2" fontId="0" fillId="0" borderId="2" xfId="1" applyNumberFormat="1" applyFont="1" applyBorder="1" applyAlignment="1">
      <alignment horizontal="center" vertical="center"/>
    </xf>
    <xf numFmtId="44" fontId="4" fillId="0" borderId="2" xfId="1" applyFont="1" applyBorder="1" applyAlignment="1">
      <alignment vertical="center"/>
    </xf>
    <xf numFmtId="44" fontId="0" fillId="0" borderId="2" xfId="1" applyFont="1" applyBorder="1" applyAlignment="1">
      <alignment vertical="center"/>
    </xf>
    <xf numFmtId="0" fontId="7" fillId="0" borderId="42" xfId="0" applyFont="1" applyBorder="1" applyAlignment="1">
      <alignment wrapText="1"/>
    </xf>
    <xf numFmtId="0" fontId="8" fillId="0" borderId="44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44" fontId="0" fillId="0" borderId="45" xfId="0" applyNumberFormat="1" applyBorder="1" applyAlignment="1">
      <alignment vertical="center"/>
    </xf>
    <xf numFmtId="44" fontId="0" fillId="0" borderId="46" xfId="0" applyNumberFormat="1" applyBorder="1" applyAlignment="1">
      <alignment vertical="center"/>
    </xf>
    <xf numFmtId="44" fontId="0" fillId="0" borderId="44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44" fontId="0" fillId="0" borderId="44" xfId="0" applyNumberFormat="1" applyBorder="1" applyAlignment="1">
      <alignment vertical="center"/>
    </xf>
    <xf numFmtId="44" fontId="3" fillId="0" borderId="46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9" fontId="10" fillId="0" borderId="10" xfId="2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/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11" fillId="0" borderId="0" xfId="0" applyFont="1"/>
    <xf numFmtId="44" fontId="10" fillId="0" borderId="40" xfId="1" applyFont="1" applyBorder="1" applyAlignment="1">
      <alignment vertical="center"/>
    </xf>
    <xf numFmtId="2" fontId="10" fillId="0" borderId="2" xfId="1" applyNumberFormat="1" applyFont="1" applyBorder="1" applyAlignment="1">
      <alignment horizontal="center" vertical="center"/>
    </xf>
    <xf numFmtId="44" fontId="0" fillId="0" borderId="0" xfId="0" applyNumberFormat="1"/>
    <xf numFmtId="0" fontId="3" fillId="0" borderId="47" xfId="0" applyFont="1" applyBorder="1"/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485913</xdr:colOff>
      <xdr:row>7</xdr:row>
      <xdr:rowOff>175643</xdr:rowOff>
    </xdr:from>
    <xdr:to>
      <xdr:col>14</xdr:col>
      <xdr:colOff>2247900</xdr:colOff>
      <xdr:row>20</xdr:row>
      <xdr:rowOff>221867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BDF0AEC-BEC5-4959-9808-9971C4EE90EC}"/>
            </a:ext>
          </a:extLst>
        </xdr:cNvPr>
        <xdr:cNvGrpSpPr/>
      </xdr:nvGrpSpPr>
      <xdr:grpSpPr>
        <a:xfrm>
          <a:off x="6808699" y="1309572"/>
          <a:ext cx="5082130" cy="2967224"/>
          <a:chOff x="6822969" y="607199"/>
          <a:chExt cx="5048221" cy="3275931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FA7DFED7-8904-BCC4-BEAE-1CAF8E064DA5}"/>
              </a:ext>
            </a:extLst>
          </xdr:cNvPr>
          <xdr:cNvSpPr/>
        </xdr:nvSpPr>
        <xdr:spPr>
          <a:xfrm>
            <a:off x="8252501" y="2378907"/>
            <a:ext cx="1350256" cy="981626"/>
          </a:xfrm>
          <a:prstGeom prst="rect">
            <a:avLst/>
          </a:prstGeom>
          <a:blipFill dpi="0" rotWithShape="1">
            <a:blip xmlns:r="http://schemas.openxmlformats.org/officeDocument/2006/relationships" r:embed="rId1" cstate="print"/>
            <a:srcRect/>
            <a:tile tx="0" ty="0" sx="40000" sy="40000" flip="none" algn="tl"/>
          </a:blip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E4927023-6432-42B2-CFC4-6608D0989546}"/>
              </a:ext>
            </a:extLst>
          </xdr:cNvPr>
          <xdr:cNvSpPr/>
        </xdr:nvSpPr>
        <xdr:spPr>
          <a:xfrm>
            <a:off x="8579577" y="2586262"/>
            <a:ext cx="692325" cy="698871"/>
          </a:xfrm>
          <a:prstGeom prst="ellipse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CBE1EAA2-A108-4EC6-A404-24683F363E49}"/>
              </a:ext>
            </a:extLst>
          </xdr:cNvPr>
          <xdr:cNvCxnSpPr/>
        </xdr:nvCxnSpPr>
        <xdr:spPr>
          <a:xfrm flipV="1">
            <a:off x="9931013" y="1979434"/>
            <a:ext cx="373124" cy="97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73423A69-E335-F645-20F0-7B1741B7B011}"/>
              </a:ext>
            </a:extLst>
          </xdr:cNvPr>
          <xdr:cNvCxnSpPr/>
        </xdr:nvCxnSpPr>
        <xdr:spPr>
          <a:xfrm rot="16200000" flipV="1">
            <a:off x="10060470" y="1738239"/>
            <a:ext cx="482391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AEDABBF-0476-3E7D-724F-A886790198B8}"/>
              </a:ext>
            </a:extLst>
          </xdr:cNvPr>
          <xdr:cNvSpPr txBox="1"/>
        </xdr:nvSpPr>
        <xdr:spPr>
          <a:xfrm>
            <a:off x="10311244" y="1580337"/>
            <a:ext cx="377384" cy="5060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ADC7ED91-8C6A-8BF1-21DA-CE9DDD54AF59}"/>
              </a:ext>
            </a:extLst>
          </xdr:cNvPr>
          <xdr:cNvSpPr txBox="1"/>
        </xdr:nvSpPr>
        <xdr:spPr>
          <a:xfrm>
            <a:off x="9916345" y="1983751"/>
            <a:ext cx="687843" cy="256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>
                <a:solidFill>
                  <a:schemeClr val="tx2"/>
                </a:solidFill>
              </a:rPr>
              <a:t>D21 </a:t>
            </a: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632A6678-5238-E77F-DF33-E6DF25EBDB19}"/>
              </a:ext>
            </a:extLst>
          </xdr:cNvPr>
          <xdr:cNvCxnSpPr/>
        </xdr:nvCxnSpPr>
        <xdr:spPr>
          <a:xfrm>
            <a:off x="7939008" y="3357926"/>
            <a:ext cx="26458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BEE0B24F-6755-5147-6EAF-67DD7D269F0F}"/>
              </a:ext>
            </a:extLst>
          </xdr:cNvPr>
          <xdr:cNvCxnSpPr/>
        </xdr:nvCxnSpPr>
        <xdr:spPr>
          <a:xfrm>
            <a:off x="6837393" y="3269640"/>
            <a:ext cx="192184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27D92E82-2DD3-90F7-A8F7-35B1C09EB3FB}"/>
              </a:ext>
            </a:extLst>
          </xdr:cNvPr>
          <xdr:cNvCxnSpPr/>
        </xdr:nvCxnSpPr>
        <xdr:spPr>
          <a:xfrm flipV="1">
            <a:off x="7874398" y="2382677"/>
            <a:ext cx="316311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102036FE-521D-066F-E8B9-8B330DF6F62F}"/>
              </a:ext>
            </a:extLst>
          </xdr:cNvPr>
          <xdr:cNvCxnSpPr/>
        </xdr:nvCxnSpPr>
        <xdr:spPr>
          <a:xfrm flipV="1">
            <a:off x="6981833" y="891165"/>
            <a:ext cx="18451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61F20D17-6BCD-66D6-AF66-90DF2687EE93}"/>
              </a:ext>
            </a:extLst>
          </xdr:cNvPr>
          <xdr:cNvCxnSpPr/>
        </xdr:nvCxnSpPr>
        <xdr:spPr>
          <a:xfrm>
            <a:off x="8872666" y="2942285"/>
            <a:ext cx="11860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31FB13B9-CAAC-75FA-D03B-3DA9506129E1}"/>
              </a:ext>
            </a:extLst>
          </xdr:cNvPr>
          <xdr:cNvCxnSpPr/>
        </xdr:nvCxnSpPr>
        <xdr:spPr>
          <a:xfrm rot="16200000" flipV="1">
            <a:off x="8866443" y="2944448"/>
            <a:ext cx="11848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689CF872-240E-CBAE-B282-866136E2E97E}"/>
              </a:ext>
            </a:extLst>
          </xdr:cNvPr>
          <xdr:cNvCxnSpPr/>
        </xdr:nvCxnSpPr>
        <xdr:spPr>
          <a:xfrm>
            <a:off x="7872321" y="2594647"/>
            <a:ext cx="825011" cy="2444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5C866D9A-EE0B-2C92-72F2-BEEC837D4C22}"/>
              </a:ext>
            </a:extLst>
          </xdr:cNvPr>
          <xdr:cNvCxnSpPr/>
        </xdr:nvCxnSpPr>
        <xdr:spPr>
          <a:xfrm rot="5400000">
            <a:off x="5649390" y="2033185"/>
            <a:ext cx="2484815" cy="0"/>
          </a:xfrm>
          <a:prstGeom prst="straightConnector1">
            <a:avLst/>
          </a:prstGeom>
          <a:ln>
            <a:solidFill>
              <a:sysClr val="windowText" lastClr="000000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92A376EB-EDBB-632A-7749-49E2D6F70177}"/>
              </a:ext>
            </a:extLst>
          </xdr:cNvPr>
          <xdr:cNvCxnSpPr/>
        </xdr:nvCxnSpPr>
        <xdr:spPr>
          <a:xfrm rot="16200000" flipV="1">
            <a:off x="7902173" y="3437776"/>
            <a:ext cx="165843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Arrow Connector 17">
            <a:extLst>
              <a:ext uri="{FF2B5EF4-FFF2-40B4-BE49-F238E27FC236}">
                <a16:creationId xmlns:a16="http://schemas.microsoft.com/office/drawing/2014/main" id="{3F728A35-E300-7888-2746-B48DF1A365BE}"/>
              </a:ext>
            </a:extLst>
          </xdr:cNvPr>
          <xdr:cNvCxnSpPr/>
        </xdr:nvCxnSpPr>
        <xdr:spPr>
          <a:xfrm rot="16200000" flipV="1">
            <a:off x="7906217" y="2684024"/>
            <a:ext cx="165844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91AD0FCF-4617-361D-AC42-05BA40E66F59}"/>
              </a:ext>
            </a:extLst>
          </xdr:cNvPr>
          <xdr:cNvCxnSpPr/>
        </xdr:nvCxnSpPr>
        <xdr:spPr>
          <a:xfrm rot="16200000" flipH="1">
            <a:off x="7898867" y="3191488"/>
            <a:ext cx="172461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Arrow Connector 19">
            <a:extLst>
              <a:ext uri="{FF2B5EF4-FFF2-40B4-BE49-F238E27FC236}">
                <a16:creationId xmlns:a16="http://schemas.microsoft.com/office/drawing/2014/main" id="{855F294D-D8E2-8BC3-DE34-A10E32859031}"/>
              </a:ext>
            </a:extLst>
          </xdr:cNvPr>
          <xdr:cNvCxnSpPr/>
        </xdr:nvCxnSpPr>
        <xdr:spPr>
          <a:xfrm rot="16200000" flipH="1">
            <a:off x="7900200" y="2295586"/>
            <a:ext cx="177876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788A1B2F-8823-4CFC-DF72-2A9D43066076}"/>
              </a:ext>
            </a:extLst>
          </xdr:cNvPr>
          <xdr:cNvSpPr txBox="1"/>
        </xdr:nvSpPr>
        <xdr:spPr>
          <a:xfrm>
            <a:off x="6822969" y="1917660"/>
            <a:ext cx="381486" cy="464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 b="1">
                <a:solidFill>
                  <a:srgbClr val="FF0000"/>
                </a:solidFill>
              </a:rPr>
              <a:t>D8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297E1FCA-CB87-CAD1-58A9-FA5FF7320EDC}"/>
              </a:ext>
            </a:extLst>
          </xdr:cNvPr>
          <xdr:cNvSpPr txBox="1"/>
        </xdr:nvSpPr>
        <xdr:spPr>
          <a:xfrm>
            <a:off x="7779227" y="2359238"/>
            <a:ext cx="487392" cy="2681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>
                <a:solidFill>
                  <a:schemeClr val="tx2"/>
                </a:solidFill>
              </a:rPr>
              <a:t>D17 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B67BE6E9-D0D9-B0D4-3810-F1ACF525243D}"/>
              </a:ext>
            </a:extLst>
          </xdr:cNvPr>
          <xdr:cNvSpPr txBox="1"/>
        </xdr:nvSpPr>
        <xdr:spPr>
          <a:xfrm>
            <a:off x="7738765" y="3474648"/>
            <a:ext cx="705056" cy="2634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>
                <a:solidFill>
                  <a:schemeClr val="tx2"/>
                </a:solidFill>
              </a:rPr>
              <a:t>D18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FDF8FCDE-B497-8658-AF8F-F0165D259218}"/>
              </a:ext>
            </a:extLst>
          </xdr:cNvPr>
          <xdr:cNvSpPr txBox="1"/>
        </xdr:nvSpPr>
        <xdr:spPr>
          <a:xfrm>
            <a:off x="9183735" y="3411779"/>
            <a:ext cx="605251" cy="4713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>
                <a:solidFill>
                  <a:schemeClr val="tx2"/>
                </a:solidFill>
              </a:rPr>
              <a:t>  D19</a:t>
            </a:r>
          </a:p>
        </xdr:txBody>
      </xdr: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92C9C590-3DC1-511B-E143-3C2090D38F63}"/>
              </a:ext>
            </a:extLst>
          </xdr:cNvPr>
          <xdr:cNvCxnSpPr/>
        </xdr:nvCxnSpPr>
        <xdr:spPr>
          <a:xfrm rot="5400000">
            <a:off x="8999944" y="3362744"/>
            <a:ext cx="570926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CE7C75B3-88BD-962C-C54C-E47E15A62E07}"/>
              </a:ext>
            </a:extLst>
          </xdr:cNvPr>
          <xdr:cNvCxnSpPr/>
        </xdr:nvCxnSpPr>
        <xdr:spPr>
          <a:xfrm rot="5400000">
            <a:off x="9492393" y="3530564"/>
            <a:ext cx="21872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Straight Arrow Connector 26">
            <a:extLst>
              <a:ext uri="{FF2B5EF4-FFF2-40B4-BE49-F238E27FC236}">
                <a16:creationId xmlns:a16="http://schemas.microsoft.com/office/drawing/2014/main" id="{2C6E50B2-F104-C84C-CC58-CE51B4B98B86}"/>
              </a:ext>
            </a:extLst>
          </xdr:cNvPr>
          <xdr:cNvCxnSpPr/>
        </xdr:nvCxnSpPr>
        <xdr:spPr>
          <a:xfrm>
            <a:off x="9055308" y="3568840"/>
            <a:ext cx="228094" cy="0"/>
          </a:xfrm>
          <a:prstGeom prst="straightConnector1">
            <a:avLst/>
          </a:prstGeom>
          <a:ln>
            <a:solidFill>
              <a:sysClr val="windowText" lastClr="000000"/>
            </a:solidFill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Arrow Connector 27">
            <a:extLst>
              <a:ext uri="{FF2B5EF4-FFF2-40B4-BE49-F238E27FC236}">
                <a16:creationId xmlns:a16="http://schemas.microsoft.com/office/drawing/2014/main" id="{FDECCCA9-C676-6032-B1BA-F1A60E2B6581}"/>
              </a:ext>
            </a:extLst>
          </xdr:cNvPr>
          <xdr:cNvCxnSpPr/>
        </xdr:nvCxnSpPr>
        <xdr:spPr>
          <a:xfrm>
            <a:off x="9606757" y="3570476"/>
            <a:ext cx="228094" cy="0"/>
          </a:xfrm>
          <a:prstGeom prst="straightConnector1">
            <a:avLst/>
          </a:prstGeom>
          <a:ln>
            <a:solidFill>
              <a:sysClr val="windowText" lastClr="000000"/>
            </a:solidFill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rapezoid 28">
            <a:extLst>
              <a:ext uri="{FF2B5EF4-FFF2-40B4-BE49-F238E27FC236}">
                <a16:creationId xmlns:a16="http://schemas.microsoft.com/office/drawing/2014/main" id="{4B97B07A-5389-92B8-2E73-EFDF72D712D7}"/>
              </a:ext>
            </a:extLst>
          </xdr:cNvPr>
          <xdr:cNvSpPr/>
        </xdr:nvSpPr>
        <xdr:spPr>
          <a:xfrm rot="10800000">
            <a:off x="7259031" y="887986"/>
            <a:ext cx="3344163" cy="1500296"/>
          </a:xfrm>
          <a:custGeom>
            <a:avLst/>
            <a:gdLst>
              <a:gd name="connsiteX0" fmla="*/ 0 w 3366626"/>
              <a:gd name="connsiteY0" fmla="*/ 1361629 h 1361629"/>
              <a:gd name="connsiteX1" fmla="*/ 912754 w 3366626"/>
              <a:gd name="connsiteY1" fmla="*/ 0 h 1361629"/>
              <a:gd name="connsiteX2" fmla="*/ 2453872 w 3366626"/>
              <a:gd name="connsiteY2" fmla="*/ 0 h 1361629"/>
              <a:gd name="connsiteX3" fmla="*/ 3366626 w 3366626"/>
              <a:gd name="connsiteY3" fmla="*/ 1361629 h 1361629"/>
              <a:gd name="connsiteX4" fmla="*/ 0 w 3366626"/>
              <a:gd name="connsiteY4" fmla="*/ 1361629 h 1361629"/>
              <a:gd name="connsiteX0" fmla="*/ 0 w 3366626"/>
              <a:gd name="connsiteY0" fmla="*/ 1361629 h 1361629"/>
              <a:gd name="connsiteX1" fmla="*/ 992582 w 3366626"/>
              <a:gd name="connsiteY1" fmla="*/ 0 h 1361629"/>
              <a:gd name="connsiteX2" fmla="*/ 2453872 w 3366626"/>
              <a:gd name="connsiteY2" fmla="*/ 0 h 1361629"/>
              <a:gd name="connsiteX3" fmla="*/ 3366626 w 3366626"/>
              <a:gd name="connsiteY3" fmla="*/ 1361629 h 1361629"/>
              <a:gd name="connsiteX4" fmla="*/ 0 w 3366626"/>
              <a:gd name="connsiteY4" fmla="*/ 1361629 h 1361629"/>
              <a:gd name="connsiteX0" fmla="*/ 0 w 3366626"/>
              <a:gd name="connsiteY0" fmla="*/ 1368886 h 1368886"/>
              <a:gd name="connsiteX1" fmla="*/ 992582 w 3366626"/>
              <a:gd name="connsiteY1" fmla="*/ 7257 h 1368886"/>
              <a:gd name="connsiteX2" fmla="*/ 2366786 w 3366626"/>
              <a:gd name="connsiteY2" fmla="*/ 0 h 1368886"/>
              <a:gd name="connsiteX3" fmla="*/ 3366626 w 3366626"/>
              <a:gd name="connsiteY3" fmla="*/ 1368886 h 1368886"/>
              <a:gd name="connsiteX4" fmla="*/ 0 w 3366626"/>
              <a:gd name="connsiteY4" fmla="*/ 1368886 h 13688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66626" h="1368886">
                <a:moveTo>
                  <a:pt x="0" y="1368886"/>
                </a:moveTo>
                <a:lnTo>
                  <a:pt x="992582" y="7257"/>
                </a:lnTo>
                <a:lnTo>
                  <a:pt x="2366786" y="0"/>
                </a:lnTo>
                <a:lnTo>
                  <a:pt x="3366626" y="1368886"/>
                </a:lnTo>
                <a:lnTo>
                  <a:pt x="0" y="1368886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2" cstate="print"/>
            <a:srcRect/>
            <a:tile tx="0" ty="0" sx="30000" sy="30000" flip="none" algn="tl"/>
          </a:blip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A002C7F9-B8E0-B199-4601-D78A7ACB097E}"/>
              </a:ext>
            </a:extLst>
          </xdr:cNvPr>
          <xdr:cNvSpPr/>
        </xdr:nvSpPr>
        <xdr:spPr>
          <a:xfrm>
            <a:off x="7254944" y="775253"/>
            <a:ext cx="3352125" cy="108753"/>
          </a:xfrm>
          <a:prstGeom prst="rect">
            <a:avLst/>
          </a:prstGeom>
          <a:blipFill>
            <a:blip xmlns:r="http://schemas.openxmlformats.org/officeDocument/2006/relationships" r:embed="rId3" cstate="print"/>
            <a:tile tx="0" ty="0" sx="100000" sy="100000" flip="none" algn="tl"/>
          </a:blip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001DA925-D019-EA0C-CD6E-769A2321D711}"/>
              </a:ext>
            </a:extLst>
          </xdr:cNvPr>
          <xdr:cNvCxnSpPr/>
        </xdr:nvCxnSpPr>
        <xdr:spPr>
          <a:xfrm>
            <a:off x="6831771" y="779865"/>
            <a:ext cx="352057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Straight Arrow Connector 31">
            <a:extLst>
              <a:ext uri="{FF2B5EF4-FFF2-40B4-BE49-F238E27FC236}">
                <a16:creationId xmlns:a16="http://schemas.microsoft.com/office/drawing/2014/main" id="{B2EF3E1F-EE75-C885-F938-51A76D6B57C7}"/>
              </a:ext>
            </a:extLst>
          </xdr:cNvPr>
          <xdr:cNvCxnSpPr/>
        </xdr:nvCxnSpPr>
        <xdr:spPr>
          <a:xfrm rot="16200000" flipV="1">
            <a:off x="7003838" y="970776"/>
            <a:ext cx="160428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Straight Arrow Connector 32">
            <a:extLst>
              <a:ext uri="{FF2B5EF4-FFF2-40B4-BE49-F238E27FC236}">
                <a16:creationId xmlns:a16="http://schemas.microsoft.com/office/drawing/2014/main" id="{2CB2AB7A-5865-2DFB-AEEB-6B263B74873C}"/>
              </a:ext>
            </a:extLst>
          </xdr:cNvPr>
          <xdr:cNvCxnSpPr/>
        </xdr:nvCxnSpPr>
        <xdr:spPr>
          <a:xfrm rot="16200000" flipH="1">
            <a:off x="6998301" y="692952"/>
            <a:ext cx="17150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F7E92DC-EE74-40B7-D447-D3CBD22854CF}"/>
              </a:ext>
            </a:extLst>
          </xdr:cNvPr>
          <xdr:cNvSpPr txBox="1"/>
        </xdr:nvSpPr>
        <xdr:spPr>
          <a:xfrm>
            <a:off x="6885395" y="998131"/>
            <a:ext cx="608774" cy="4682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>
                <a:solidFill>
                  <a:schemeClr val="tx2"/>
                </a:solidFill>
              </a:rPr>
              <a:t>D20</a:t>
            </a:r>
          </a:p>
        </xdr:txBody>
      </xdr:sp>
      <xdr:cxnSp macro="">
        <xdr:nvCxnSpPr>
          <xdr:cNvPr id="35" name="Straight Arrow Connector 34">
            <a:extLst>
              <a:ext uri="{FF2B5EF4-FFF2-40B4-BE49-F238E27FC236}">
                <a16:creationId xmlns:a16="http://schemas.microsoft.com/office/drawing/2014/main" id="{99A35B97-7219-7873-2846-547B937D0617}"/>
              </a:ext>
            </a:extLst>
          </xdr:cNvPr>
          <xdr:cNvCxnSpPr>
            <a:stCxn id="4" idx="3"/>
            <a:endCxn id="4" idx="7"/>
          </xdr:cNvCxnSpPr>
        </xdr:nvCxnSpPr>
        <xdr:spPr>
          <a:xfrm rot="5400000" flipH="1" flipV="1">
            <a:off x="8679770" y="2694036"/>
            <a:ext cx="491932" cy="488736"/>
          </a:xfrm>
          <a:prstGeom prst="straightConnector1">
            <a:avLst/>
          </a:prstGeom>
          <a:ln>
            <a:solidFill>
              <a:sysClr val="windowText" lastClr="000000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A1E9DCCC-5FC7-0B58-582D-6F7472C4AEB0}"/>
              </a:ext>
            </a:extLst>
          </xdr:cNvPr>
          <xdr:cNvSpPr txBox="1"/>
        </xdr:nvSpPr>
        <xdr:spPr>
          <a:xfrm>
            <a:off x="8724774" y="2645525"/>
            <a:ext cx="445586" cy="2735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 b="1">
                <a:solidFill>
                  <a:srgbClr val="FF0000"/>
                </a:solidFill>
              </a:rPr>
              <a:t>D6</a:t>
            </a:r>
          </a:p>
        </xdr:txBody>
      </xdr:sp>
      <xdr:cxnSp macro="">
        <xdr:nvCxnSpPr>
          <xdr:cNvPr id="37" name="Straight Arrow Connector 36">
            <a:extLst>
              <a:ext uri="{FF2B5EF4-FFF2-40B4-BE49-F238E27FC236}">
                <a16:creationId xmlns:a16="http://schemas.microsoft.com/office/drawing/2014/main" id="{39C8FC43-8FB0-ED3B-3E54-897444D48204}"/>
              </a:ext>
            </a:extLst>
          </xdr:cNvPr>
          <xdr:cNvCxnSpPr/>
        </xdr:nvCxnSpPr>
        <xdr:spPr>
          <a:xfrm rot="10800000">
            <a:off x="10037218" y="1185872"/>
            <a:ext cx="767627" cy="280921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65F1A740-1A7F-9B4C-ADE9-B2327AF2735B}"/>
              </a:ext>
            </a:extLst>
          </xdr:cNvPr>
          <xdr:cNvSpPr txBox="1"/>
        </xdr:nvSpPr>
        <xdr:spPr>
          <a:xfrm>
            <a:off x="10760978" y="1300038"/>
            <a:ext cx="906530" cy="6637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/>
              <a:t>Final</a:t>
            </a:r>
            <a:r>
              <a:rPr lang="en-US" sz="1100" baseline="0"/>
              <a:t> backfill material</a:t>
            </a:r>
          </a:p>
        </xdr:txBody>
      </xdr:sp>
      <xdr:cxnSp macro="">
        <xdr:nvCxnSpPr>
          <xdr:cNvPr id="39" name="Straight Arrow Connector 38">
            <a:extLst>
              <a:ext uri="{FF2B5EF4-FFF2-40B4-BE49-F238E27FC236}">
                <a16:creationId xmlns:a16="http://schemas.microsoft.com/office/drawing/2014/main" id="{B41932A6-97FF-AC25-E203-4ADE3E8039C9}"/>
              </a:ext>
            </a:extLst>
          </xdr:cNvPr>
          <xdr:cNvCxnSpPr/>
        </xdr:nvCxnSpPr>
        <xdr:spPr>
          <a:xfrm rot="10800000">
            <a:off x="9371942" y="2558773"/>
            <a:ext cx="570236" cy="19391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A20E7C98-ED05-06EB-6FE5-344C7781E32B}"/>
              </a:ext>
            </a:extLst>
          </xdr:cNvPr>
          <xdr:cNvSpPr txBox="1"/>
        </xdr:nvSpPr>
        <xdr:spPr>
          <a:xfrm>
            <a:off x="9905623" y="2616774"/>
            <a:ext cx="1162405" cy="5255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/>
              <a:t>Initial backfill material</a:t>
            </a:r>
            <a:endParaRPr lang="en-US" sz="1100" baseline="0"/>
          </a:p>
        </xdr:txBody>
      </xdr:sp>
      <xdr:cxnSp macro="">
        <xdr:nvCxnSpPr>
          <xdr:cNvPr id="41" name="Straight Arrow Connector 40">
            <a:extLst>
              <a:ext uri="{FF2B5EF4-FFF2-40B4-BE49-F238E27FC236}">
                <a16:creationId xmlns:a16="http://schemas.microsoft.com/office/drawing/2014/main" id="{F51A95FB-BA8E-E538-230A-800DD4B4A7B4}"/>
              </a:ext>
            </a:extLst>
          </xdr:cNvPr>
          <xdr:cNvCxnSpPr>
            <a:endCxn id="30" idx="3"/>
          </xdr:cNvCxnSpPr>
        </xdr:nvCxnSpPr>
        <xdr:spPr>
          <a:xfrm flipH="1" flipV="1">
            <a:off x="10607069" y="829629"/>
            <a:ext cx="446341" cy="22736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6AC6D568-0B3C-B0B1-4CE8-8B871741C148}"/>
              </a:ext>
            </a:extLst>
          </xdr:cNvPr>
          <xdr:cNvSpPr txBox="1"/>
        </xdr:nvSpPr>
        <xdr:spPr>
          <a:xfrm>
            <a:off x="11009541" y="685612"/>
            <a:ext cx="861649" cy="6265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100"/>
              <a:t>Pavement/ Topsoil</a:t>
            </a:r>
            <a:endParaRPr lang="en-US" sz="1100" baseline="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72230d9352224d2/Documents/Personal/SunCam/Cost%20Estimating/ref/Pipe%20trench%20cost%20calculator.xlsx" TargetMode="External"/><Relationship Id="rId1" Type="http://schemas.openxmlformats.org/officeDocument/2006/relationships/externalLinkPath" Target="ref/Pipe%20trench%20cost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un 1 Details"/>
      <sheetName val="References"/>
      <sheetName val="Pipe cost ref"/>
    </sheetNames>
    <sheetDataSet>
      <sheetData sheetId="0">
        <row r="1">
          <cell r="C1" t="str">
            <v>xx</v>
          </cell>
        </row>
      </sheetData>
      <sheetData sheetId="1"/>
      <sheetData sheetId="2" refreshError="1"/>
      <sheetData sheetId="3">
        <row r="5">
          <cell r="B5" t="str">
            <v>PVC</v>
          </cell>
        </row>
        <row r="8">
          <cell r="B8" t="str">
            <v>HDPE</v>
          </cell>
        </row>
        <row r="11">
          <cell r="B11" t="str">
            <v>DI</v>
          </cell>
        </row>
        <row r="14">
          <cell r="B14" t="str">
            <v>CCP/PCCP</v>
          </cell>
        </row>
        <row r="17">
          <cell r="B17" t="str">
            <v>RCP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AC5B-DC8F-454D-926B-0ABC589589BD}">
  <sheetPr>
    <pageSetUpPr fitToPage="1"/>
  </sheetPr>
  <dimension ref="B1:T69"/>
  <sheetViews>
    <sheetView tabSelected="1" zoomScale="70" zoomScaleNormal="70" workbookViewId="0">
      <selection activeCell="I5" sqref="I5"/>
    </sheetView>
  </sheetViews>
  <sheetFormatPr defaultRowHeight="14.5"/>
  <cols>
    <col min="1" max="1" width="1.7265625" customWidth="1"/>
    <col min="2" max="2" width="19.1796875" customWidth="1"/>
    <col min="3" max="3" width="6.54296875" customWidth="1"/>
    <col min="4" max="4" width="8.453125" customWidth="1"/>
    <col min="5" max="5" width="5.81640625" customWidth="1"/>
    <col min="6" max="6" width="8.81640625" customWidth="1"/>
    <col min="7" max="7" width="12.453125" bestFit="1" customWidth="1"/>
    <col min="8" max="8" width="8.1796875" customWidth="1"/>
    <col min="9" max="9" width="10.7265625" customWidth="1"/>
    <col min="10" max="10" width="8.54296875" customWidth="1"/>
    <col min="11" max="11" width="12.453125" bestFit="1" customWidth="1"/>
    <col min="12" max="12" width="10" customWidth="1"/>
    <col min="13" max="13" width="12.453125" bestFit="1" customWidth="1"/>
    <col min="14" max="14" width="12.54296875" bestFit="1" customWidth="1"/>
    <col min="15" max="15" width="45.26953125" customWidth="1"/>
    <col min="16" max="16" width="3.36328125" customWidth="1"/>
    <col min="17" max="19" width="9.26953125" bestFit="1" customWidth="1"/>
    <col min="20" max="20" width="9.81640625" customWidth="1"/>
    <col min="21" max="22" width="9.26953125" bestFit="1" customWidth="1"/>
    <col min="23" max="25" width="10.54296875" bestFit="1" customWidth="1"/>
    <col min="26" max="26" width="35.81640625" customWidth="1"/>
  </cols>
  <sheetData>
    <row r="1" spans="2:15">
      <c r="B1" s="5" t="s">
        <v>108</v>
      </c>
    </row>
    <row r="2" spans="2:15" ht="9" customHeight="1"/>
    <row r="3" spans="2:15">
      <c r="B3" s="1" t="s">
        <v>0</v>
      </c>
      <c r="C3" s="146"/>
      <c r="D3" s="146"/>
      <c r="E3" s="146"/>
      <c r="F3" s="1" t="s">
        <v>1</v>
      </c>
      <c r="G3" s="2"/>
      <c r="I3" s="147" t="s">
        <v>85</v>
      </c>
      <c r="J3" s="147"/>
      <c r="K3" s="147"/>
      <c r="L3" s="147"/>
      <c r="M3" s="147"/>
      <c r="N3" s="147"/>
      <c r="O3" s="111"/>
    </row>
    <row r="4" spans="2:15">
      <c r="B4" s="1" t="s">
        <v>2</v>
      </c>
      <c r="C4" s="148"/>
      <c r="D4" s="148"/>
      <c r="E4" s="148"/>
      <c r="F4" s="1" t="s">
        <v>86</v>
      </c>
      <c r="G4" s="4"/>
      <c r="I4" s="147"/>
      <c r="J4" s="147"/>
      <c r="K4" s="147"/>
      <c r="L4" s="147"/>
      <c r="M4" s="147"/>
      <c r="N4" s="147"/>
      <c r="O4" s="103"/>
    </row>
    <row r="5" spans="2:15" ht="7.5" customHeight="1"/>
    <row r="6" spans="2:15" ht="15" thickBot="1">
      <c r="B6" s="5" t="s">
        <v>84</v>
      </c>
      <c r="D6" s="3" t="s">
        <v>97</v>
      </c>
    </row>
    <row r="7" spans="2:15">
      <c r="B7" s="6" t="s">
        <v>3</v>
      </c>
      <c r="C7" s="7" t="s">
        <v>4</v>
      </c>
      <c r="D7" s="113" t="s">
        <v>5</v>
      </c>
      <c r="E7" s="8" t="s">
        <v>6</v>
      </c>
      <c r="F7" s="136" t="s">
        <v>7</v>
      </c>
      <c r="G7" s="136"/>
      <c r="H7" s="136"/>
      <c r="I7" s="136"/>
      <c r="J7" s="137"/>
    </row>
    <row r="8" spans="2:15">
      <c r="B8" s="9" t="s">
        <v>8</v>
      </c>
      <c r="C8" s="10" t="s">
        <v>9</v>
      </c>
      <c r="D8" s="107">
        <v>30</v>
      </c>
      <c r="E8" s="11" t="s">
        <v>10</v>
      </c>
      <c r="F8" s="149" t="s">
        <v>11</v>
      </c>
      <c r="G8" s="149"/>
      <c r="H8" s="149"/>
      <c r="I8" s="149"/>
      <c r="J8" s="150"/>
    </row>
    <row r="9" spans="2:15">
      <c r="B9" s="12" t="s">
        <v>12</v>
      </c>
      <c r="C9" s="13" t="s">
        <v>13</v>
      </c>
      <c r="D9" s="108" t="s">
        <v>14</v>
      </c>
      <c r="E9" s="112" t="s">
        <v>88</v>
      </c>
      <c r="F9" s="140" t="s">
        <v>107</v>
      </c>
      <c r="G9" s="140"/>
      <c r="H9" s="140"/>
      <c r="I9" s="140"/>
      <c r="J9" s="141"/>
    </row>
    <row r="10" spans="2:15" ht="15" customHeight="1">
      <c r="B10" s="12" t="s">
        <v>15</v>
      </c>
      <c r="C10" s="13" t="s">
        <v>16</v>
      </c>
      <c r="D10" s="108">
        <v>6</v>
      </c>
      <c r="E10" s="14" t="s">
        <v>17</v>
      </c>
      <c r="F10" s="140" t="s">
        <v>87</v>
      </c>
      <c r="G10" s="140"/>
      <c r="H10" s="140"/>
      <c r="I10" s="140"/>
      <c r="J10" s="141"/>
    </row>
    <row r="11" spans="2:15">
      <c r="B11" s="12" t="s">
        <v>18</v>
      </c>
      <c r="C11" s="13" t="s">
        <v>19</v>
      </c>
      <c r="D11" s="108">
        <v>1</v>
      </c>
      <c r="E11" s="14" t="s">
        <v>17</v>
      </c>
      <c r="F11" s="142" t="s">
        <v>103</v>
      </c>
      <c r="G11" s="142"/>
      <c r="H11" s="142"/>
      <c r="I11" s="142"/>
      <c r="J11" s="143"/>
    </row>
    <row r="12" spans="2:15">
      <c r="B12" s="12" t="s">
        <v>20</v>
      </c>
      <c r="C12" s="13" t="s">
        <v>21</v>
      </c>
      <c r="D12" s="109">
        <v>0.2</v>
      </c>
      <c r="E12" s="14" t="s">
        <v>22</v>
      </c>
      <c r="F12" s="142" t="s">
        <v>23</v>
      </c>
      <c r="G12" s="142"/>
      <c r="H12" s="142"/>
      <c r="I12" s="142"/>
      <c r="J12" s="143"/>
    </row>
    <row r="13" spans="2:15">
      <c r="B13" s="12" t="s">
        <v>24</v>
      </c>
      <c r="C13" s="13" t="s">
        <v>25</v>
      </c>
      <c r="D13" s="109">
        <v>0.8</v>
      </c>
      <c r="E13" s="14" t="s">
        <v>22</v>
      </c>
      <c r="F13" s="142" t="s">
        <v>26</v>
      </c>
      <c r="G13" s="142"/>
      <c r="H13" s="142"/>
      <c r="I13" s="142"/>
      <c r="J13" s="143"/>
    </row>
    <row r="14" spans="2:15">
      <c r="B14" s="12" t="s">
        <v>27</v>
      </c>
      <c r="C14" s="13" t="s">
        <v>28</v>
      </c>
      <c r="D14" s="109">
        <v>0.02</v>
      </c>
      <c r="E14" s="14" t="s">
        <v>22</v>
      </c>
      <c r="F14" s="142" t="s">
        <v>29</v>
      </c>
      <c r="G14" s="142"/>
      <c r="H14" s="142"/>
      <c r="I14" s="142"/>
      <c r="J14" s="143"/>
    </row>
    <row r="15" spans="2:15" ht="15" thickBot="1">
      <c r="B15" s="15" t="s">
        <v>30</v>
      </c>
      <c r="C15" s="16" t="s">
        <v>31</v>
      </c>
      <c r="D15" s="110">
        <v>0</v>
      </c>
      <c r="E15" s="17" t="s">
        <v>89</v>
      </c>
      <c r="F15" s="144" t="s">
        <v>32</v>
      </c>
      <c r="G15" s="144"/>
      <c r="H15" s="144"/>
      <c r="I15" s="144"/>
      <c r="J15" s="145"/>
    </row>
    <row r="16" spans="2:15" ht="7.5" customHeight="1"/>
    <row r="17" spans="2:20" ht="15" thickBot="1">
      <c r="B17" s="5" t="s">
        <v>33</v>
      </c>
      <c r="D17" s="114" t="s">
        <v>98</v>
      </c>
    </row>
    <row r="18" spans="2:20">
      <c r="B18" s="6" t="s">
        <v>3</v>
      </c>
      <c r="C18" s="7" t="s">
        <v>4</v>
      </c>
      <c r="D18" s="18" t="s">
        <v>5</v>
      </c>
      <c r="E18" s="8" t="s">
        <v>6</v>
      </c>
      <c r="F18" s="136" t="s">
        <v>7</v>
      </c>
      <c r="G18" s="136"/>
      <c r="H18" s="136"/>
      <c r="I18" s="136"/>
      <c r="J18" s="137"/>
    </row>
    <row r="19" spans="2:20" ht="45.75" customHeight="1">
      <c r="B19" s="9" t="s">
        <v>34</v>
      </c>
      <c r="C19" s="10" t="s">
        <v>35</v>
      </c>
      <c r="D19" s="104">
        <v>12</v>
      </c>
      <c r="E19" s="11" t="s">
        <v>10</v>
      </c>
      <c r="F19" s="138" t="s">
        <v>90</v>
      </c>
      <c r="G19" s="138"/>
      <c r="H19" s="138"/>
      <c r="I19" s="138"/>
      <c r="J19" s="139"/>
    </row>
    <row r="20" spans="2:20" ht="31.5" customHeight="1">
      <c r="B20" s="12" t="s">
        <v>36</v>
      </c>
      <c r="C20" s="13" t="s">
        <v>37</v>
      </c>
      <c r="D20" s="105">
        <v>4</v>
      </c>
      <c r="E20" s="14" t="s">
        <v>10</v>
      </c>
      <c r="F20" s="140" t="s">
        <v>91</v>
      </c>
      <c r="G20" s="140"/>
      <c r="H20" s="140"/>
      <c r="I20" s="140"/>
      <c r="J20" s="141"/>
    </row>
    <row r="21" spans="2:20" ht="31.5" customHeight="1">
      <c r="B21" s="19" t="s">
        <v>38</v>
      </c>
      <c r="C21" s="13" t="s">
        <v>39</v>
      </c>
      <c r="D21" s="105">
        <v>18</v>
      </c>
      <c r="E21" s="14" t="s">
        <v>10</v>
      </c>
      <c r="F21" s="140" t="s">
        <v>92</v>
      </c>
      <c r="G21" s="140"/>
      <c r="H21" s="140"/>
      <c r="I21" s="140"/>
      <c r="J21" s="141"/>
    </row>
    <row r="22" spans="2:20" ht="31.5" customHeight="1">
      <c r="B22" s="19" t="s">
        <v>93</v>
      </c>
      <c r="C22" s="13" t="s">
        <v>40</v>
      </c>
      <c r="D22" s="105">
        <v>8</v>
      </c>
      <c r="E22" s="14" t="s">
        <v>10</v>
      </c>
      <c r="F22" s="140" t="s">
        <v>94</v>
      </c>
      <c r="G22" s="140"/>
      <c r="H22" s="140"/>
      <c r="I22" s="140"/>
      <c r="J22" s="141"/>
    </row>
    <row r="23" spans="2:20" ht="31.5" customHeight="1">
      <c r="B23" s="12" t="s">
        <v>41</v>
      </c>
      <c r="C23" s="13" t="s">
        <v>42</v>
      </c>
      <c r="D23" s="105">
        <v>1</v>
      </c>
      <c r="E23" s="14" t="s">
        <v>43</v>
      </c>
      <c r="F23" s="140" t="s">
        <v>96</v>
      </c>
      <c r="G23" s="140"/>
      <c r="H23" s="140"/>
      <c r="I23" s="140"/>
      <c r="J23" s="141"/>
    </row>
    <row r="24" spans="2:20" ht="15" thickBot="1">
      <c r="B24" s="15" t="s">
        <v>44</v>
      </c>
      <c r="C24" s="16" t="s">
        <v>45</v>
      </c>
      <c r="D24" s="106">
        <v>1</v>
      </c>
      <c r="E24" s="17" t="s">
        <v>10</v>
      </c>
      <c r="F24" s="127" t="s">
        <v>95</v>
      </c>
      <c r="G24" s="127"/>
      <c r="H24" s="127"/>
      <c r="I24" s="127"/>
      <c r="J24" s="128"/>
    </row>
    <row r="25" spans="2:20" ht="7.5" customHeight="1"/>
    <row r="26" spans="2:20" ht="15" thickBot="1">
      <c r="B26" t="s">
        <v>46</v>
      </c>
    </row>
    <row r="27" spans="2:20">
      <c r="B27" s="20"/>
      <c r="C27" s="21"/>
      <c r="D27" s="21"/>
      <c r="E27" s="21"/>
      <c r="F27" s="129" t="s">
        <v>47</v>
      </c>
      <c r="G27" s="130"/>
      <c r="H27" s="129" t="s">
        <v>48</v>
      </c>
      <c r="I27" s="131"/>
      <c r="J27" s="131"/>
      <c r="K27" s="130"/>
      <c r="L27" s="129" t="s">
        <v>105</v>
      </c>
      <c r="M27" s="130"/>
      <c r="N27" s="22"/>
      <c r="O27" s="23"/>
    </row>
    <row r="28" spans="2:20">
      <c r="B28" s="132" t="s">
        <v>3</v>
      </c>
      <c r="C28" s="133"/>
      <c r="D28" s="24" t="s">
        <v>49</v>
      </c>
      <c r="E28" s="25" t="s">
        <v>6</v>
      </c>
      <c r="F28" s="26" t="s">
        <v>50</v>
      </c>
      <c r="G28" s="27" t="s">
        <v>51</v>
      </c>
      <c r="H28" s="28" t="s">
        <v>52</v>
      </c>
      <c r="I28" s="28" t="s">
        <v>53</v>
      </c>
      <c r="J28" s="24" t="s">
        <v>54</v>
      </c>
      <c r="K28" s="24" t="s">
        <v>51</v>
      </c>
      <c r="L28" s="26" t="s">
        <v>50</v>
      </c>
      <c r="M28" s="27" t="s">
        <v>51</v>
      </c>
      <c r="N28" s="27" t="s">
        <v>55</v>
      </c>
      <c r="O28" s="29" t="s">
        <v>100</v>
      </c>
    </row>
    <row r="29" spans="2:20" ht="22">
      <c r="B29" s="30"/>
      <c r="C29" s="31" t="s">
        <v>56</v>
      </c>
      <c r="D29" s="32">
        <f>SUM(D31,D30,D43)+PI()*(D8/12)^2/4*D11*1/27</f>
        <v>1.5378086419753088</v>
      </c>
      <c r="E29" s="10" t="s">
        <v>57</v>
      </c>
      <c r="F29" s="33">
        <v>0</v>
      </c>
      <c r="G29" s="34">
        <f>F29*D29</f>
        <v>0</v>
      </c>
      <c r="H29" s="35">
        <v>0.10199999999999999</v>
      </c>
      <c r="I29" s="36">
        <f t="shared" ref="I29:I39" si="0">H29*D29</f>
        <v>0.15685648148148149</v>
      </c>
      <c r="J29" s="37">
        <v>80</v>
      </c>
      <c r="K29" s="38">
        <f t="shared" ref="K29:K39" si="1">I29*J29</f>
        <v>12.548518518518518</v>
      </c>
      <c r="L29" s="33">
        <v>5.0999999999999996</v>
      </c>
      <c r="M29" s="34">
        <f t="shared" ref="M29:M39" si="2">L29*D29</f>
        <v>7.8428240740740742</v>
      </c>
      <c r="N29" s="34">
        <f t="shared" ref="N29:N39" si="3">SUM(G29,K29,M29)</f>
        <v>20.391342592592594</v>
      </c>
      <c r="O29" s="39" t="s">
        <v>58</v>
      </c>
      <c r="Q29" s="117"/>
      <c r="S29" s="117"/>
      <c r="T29" s="117"/>
    </row>
    <row r="30" spans="2:20" ht="24.75" customHeight="1">
      <c r="B30" s="40"/>
      <c r="C30" s="41" t="s">
        <v>59</v>
      </c>
      <c r="D30" s="42">
        <f>((D8+2*D21)/12*(D19+D20+D8)/12-PI()*(D8/12)^2/4)*D11*1/27</f>
        <v>0.59905906711478807</v>
      </c>
      <c r="E30" s="43" t="s">
        <v>57</v>
      </c>
      <c r="F30" s="44">
        <v>51</v>
      </c>
      <c r="G30" s="45">
        <f t="shared" ref="G30:G37" si="4">D30*F30</f>
        <v>30.55201242285419</v>
      </c>
      <c r="H30" s="46">
        <v>0.17</v>
      </c>
      <c r="I30" s="47">
        <f t="shared" si="0"/>
        <v>0.10184004140951398</v>
      </c>
      <c r="J30" s="77">
        <v>80</v>
      </c>
      <c r="K30" s="48">
        <f t="shared" si="1"/>
        <v>8.1472033127611194</v>
      </c>
      <c r="L30" s="44">
        <v>10.199999999999999</v>
      </c>
      <c r="M30" s="45">
        <f t="shared" si="2"/>
        <v>6.1104024845708382</v>
      </c>
      <c r="N30" s="45">
        <f t="shared" si="3"/>
        <v>44.809618220186152</v>
      </c>
      <c r="O30" s="49" t="s">
        <v>60</v>
      </c>
      <c r="Q30" s="117"/>
      <c r="S30" s="117"/>
      <c r="T30" s="117"/>
    </row>
    <row r="31" spans="2:20" ht="24.75" customHeight="1">
      <c r="B31" s="50"/>
      <c r="C31" s="51" t="s">
        <v>61</v>
      </c>
      <c r="D31" s="52">
        <f>((D10-D8/12+D24/12)-D22/12-D19/12)*((D8+2*D21)/12+((D10-D8/12+D24/12)-D22/12-D19/12)/(1/D23))*D11*1/27</f>
        <v>0.52649176954732524</v>
      </c>
      <c r="E31" s="13" t="s">
        <v>57</v>
      </c>
      <c r="F31" s="53">
        <v>3.4</v>
      </c>
      <c r="G31" s="54">
        <f t="shared" si="4"/>
        <v>1.7900720164609059</v>
      </c>
      <c r="H31" s="55">
        <v>0.17</v>
      </c>
      <c r="I31" s="56">
        <f t="shared" si="0"/>
        <v>8.9503600823045301E-2</v>
      </c>
      <c r="J31" s="37">
        <v>80</v>
      </c>
      <c r="K31" s="58">
        <f t="shared" si="1"/>
        <v>7.1602880658436243</v>
      </c>
      <c r="L31" s="53">
        <v>10.199999999999999</v>
      </c>
      <c r="M31" s="54">
        <f t="shared" si="2"/>
        <v>5.3702160493827167</v>
      </c>
      <c r="N31" s="54">
        <f t="shared" si="3"/>
        <v>14.320576131687247</v>
      </c>
      <c r="O31" s="59" t="s">
        <v>62</v>
      </c>
      <c r="Q31" s="117"/>
      <c r="S31" s="117"/>
      <c r="T31" s="117"/>
    </row>
    <row r="32" spans="2:20" ht="24.75" customHeight="1">
      <c r="B32" s="30"/>
      <c r="C32" s="31" t="s">
        <v>63</v>
      </c>
      <c r="D32" s="32">
        <f>D44*D12</f>
        <v>0.20740740740740746</v>
      </c>
      <c r="E32" s="10" t="s">
        <v>64</v>
      </c>
      <c r="F32" s="33">
        <v>0</v>
      </c>
      <c r="G32" s="34">
        <f t="shared" si="4"/>
        <v>0</v>
      </c>
      <c r="H32" s="35">
        <v>6.8000000000000005E-2</v>
      </c>
      <c r="I32" s="36">
        <f t="shared" si="0"/>
        <v>1.4103703703703709E-2</v>
      </c>
      <c r="J32" s="37">
        <v>80</v>
      </c>
      <c r="K32" s="38">
        <f t="shared" si="1"/>
        <v>1.1282962962962966</v>
      </c>
      <c r="L32" s="33">
        <v>2.5499999999999998</v>
      </c>
      <c r="M32" s="34">
        <f t="shared" si="2"/>
        <v>0.52888888888888896</v>
      </c>
      <c r="N32" s="34">
        <f t="shared" si="3"/>
        <v>1.6571851851851855</v>
      </c>
      <c r="O32" s="39" t="s">
        <v>65</v>
      </c>
      <c r="Q32" s="117"/>
      <c r="S32" s="117"/>
      <c r="T32" s="117"/>
    </row>
    <row r="33" spans="2:20" ht="24.75" customHeight="1">
      <c r="B33" s="60"/>
      <c r="C33" s="61" t="s">
        <v>66</v>
      </c>
      <c r="D33" s="62">
        <f>D44*D12</f>
        <v>0.20740740740740746</v>
      </c>
      <c r="E33" s="28" t="s">
        <v>64</v>
      </c>
      <c r="F33" s="63">
        <v>39.1</v>
      </c>
      <c r="G33" s="64">
        <f t="shared" si="4"/>
        <v>8.109629629629632</v>
      </c>
      <c r="H33" s="65">
        <v>0.76500000000000001</v>
      </c>
      <c r="I33" s="66">
        <f t="shared" si="0"/>
        <v>0.15866666666666671</v>
      </c>
      <c r="J33" s="77">
        <v>80</v>
      </c>
      <c r="K33" s="67">
        <f t="shared" si="1"/>
        <v>12.693333333333337</v>
      </c>
      <c r="L33" s="63">
        <v>4.7089999999999996</v>
      </c>
      <c r="M33" s="64">
        <f t="shared" si="2"/>
        <v>0.97668148148148159</v>
      </c>
      <c r="N33" s="64">
        <f t="shared" si="3"/>
        <v>21.77964444444445</v>
      </c>
      <c r="O33" s="68" t="s">
        <v>101</v>
      </c>
      <c r="Q33" s="117"/>
      <c r="S33" s="117"/>
      <c r="T33" s="117"/>
    </row>
    <row r="34" spans="2:20" ht="24.75" customHeight="1">
      <c r="B34" s="69"/>
      <c r="C34" s="70" t="s">
        <v>67</v>
      </c>
      <c r="D34" s="71">
        <f>D43*D13</f>
        <v>0.18436213991769548</v>
      </c>
      <c r="E34" s="72" t="s">
        <v>57</v>
      </c>
      <c r="F34" s="73">
        <v>39.1</v>
      </c>
      <c r="G34" s="74">
        <f t="shared" si="4"/>
        <v>7.2085596707818933</v>
      </c>
      <c r="H34" s="75">
        <v>8.5000000000000006E-2</v>
      </c>
      <c r="I34" s="76">
        <f t="shared" si="0"/>
        <v>1.5670781893004117E-2</v>
      </c>
      <c r="J34" s="37">
        <v>80</v>
      </c>
      <c r="K34" s="78">
        <f t="shared" si="1"/>
        <v>1.2536625514403292</v>
      </c>
      <c r="L34" s="73">
        <v>7.2249999999999996</v>
      </c>
      <c r="M34" s="74">
        <f t="shared" si="2"/>
        <v>1.3320164609053498</v>
      </c>
      <c r="N34" s="74">
        <f t="shared" si="3"/>
        <v>9.7942386831275741</v>
      </c>
      <c r="O34" s="79" t="s">
        <v>68</v>
      </c>
      <c r="Q34" s="117"/>
      <c r="S34" s="117"/>
      <c r="T34" s="117"/>
    </row>
    <row r="35" spans="2:20" ht="24.75" customHeight="1">
      <c r="B35" s="50"/>
      <c r="C35" s="51" t="s">
        <v>69</v>
      </c>
      <c r="D35" s="80">
        <f>D44*D13</f>
        <v>0.82962962962962983</v>
      </c>
      <c r="E35" s="13" t="s">
        <v>64</v>
      </c>
      <c r="F35" s="53">
        <v>0.56100000000000005</v>
      </c>
      <c r="G35" s="54">
        <f t="shared" si="4"/>
        <v>0.4654222222222224</v>
      </c>
      <c r="H35" s="55">
        <v>8.5000000000000006E-2</v>
      </c>
      <c r="I35" s="56">
        <f t="shared" si="0"/>
        <v>7.0518518518518536E-2</v>
      </c>
      <c r="J35" s="57">
        <v>80</v>
      </c>
      <c r="K35" s="58">
        <f t="shared" si="1"/>
        <v>5.6414814814814829</v>
      </c>
      <c r="L35" s="53">
        <v>0.59499999999999997</v>
      </c>
      <c r="M35" s="54">
        <f t="shared" si="2"/>
        <v>0.49362962962962975</v>
      </c>
      <c r="N35" s="54">
        <f t="shared" si="3"/>
        <v>6.6005333333333347</v>
      </c>
      <c r="O35" s="59" t="s">
        <v>70</v>
      </c>
      <c r="Q35" s="117"/>
      <c r="S35" s="117"/>
      <c r="T35" s="117"/>
    </row>
    <row r="36" spans="2:20" ht="24.75" customHeight="1">
      <c r="B36" s="134" t="s">
        <v>71</v>
      </c>
      <c r="C36" s="135"/>
      <c r="D36" s="80">
        <f>D11*2*D13</f>
        <v>1.6</v>
      </c>
      <c r="E36" s="13" t="s">
        <v>17</v>
      </c>
      <c r="F36" s="53">
        <v>0.59499999999999997</v>
      </c>
      <c r="G36" s="54">
        <f t="shared" si="4"/>
        <v>0.95199999999999996</v>
      </c>
      <c r="H36" s="55">
        <v>2.5499999999999998E-2</v>
      </c>
      <c r="I36" s="56">
        <f t="shared" si="0"/>
        <v>4.0800000000000003E-2</v>
      </c>
      <c r="J36" s="57">
        <v>80</v>
      </c>
      <c r="K36" s="58">
        <f t="shared" si="1"/>
        <v>3.2640000000000002</v>
      </c>
      <c r="L36" s="53">
        <v>0</v>
      </c>
      <c r="M36" s="54">
        <f t="shared" si="2"/>
        <v>0</v>
      </c>
      <c r="N36" s="54">
        <f t="shared" si="3"/>
        <v>4.2160000000000002</v>
      </c>
      <c r="O36" s="59" t="s">
        <v>72</v>
      </c>
      <c r="Q36" s="117"/>
      <c r="S36" s="117"/>
      <c r="T36" s="117"/>
    </row>
    <row r="37" spans="2:20" ht="24.75" customHeight="1">
      <c r="B37" s="50"/>
      <c r="C37" s="51" t="s">
        <v>73</v>
      </c>
      <c r="D37" s="81">
        <f>D44*D14</f>
        <v>2.0740740740740744E-2</v>
      </c>
      <c r="E37" s="13" t="s">
        <v>64</v>
      </c>
      <c r="F37" s="53">
        <v>8.2449999999999992</v>
      </c>
      <c r="G37" s="54">
        <f t="shared" si="4"/>
        <v>0.17100740740740741</v>
      </c>
      <c r="H37" s="55">
        <v>3.4000000000000002E-2</v>
      </c>
      <c r="I37" s="56">
        <f t="shared" si="0"/>
        <v>7.0518518518518532E-4</v>
      </c>
      <c r="J37" s="77">
        <v>80</v>
      </c>
      <c r="K37" s="58">
        <f t="shared" si="1"/>
        <v>5.6414814814814827E-2</v>
      </c>
      <c r="L37" s="53">
        <v>0.71399999999999997</v>
      </c>
      <c r="M37" s="54">
        <f t="shared" si="2"/>
        <v>1.4808888888888891E-2</v>
      </c>
      <c r="N37" s="54">
        <f t="shared" si="3"/>
        <v>0.24223111111111115</v>
      </c>
      <c r="O37" s="59" t="s">
        <v>102</v>
      </c>
      <c r="Q37" s="117"/>
      <c r="S37" s="117"/>
      <c r="T37" s="117"/>
    </row>
    <row r="38" spans="2:20" ht="24.75" customHeight="1">
      <c r="B38" s="119" t="s">
        <v>74</v>
      </c>
      <c r="C38" s="120"/>
      <c r="D38" s="82">
        <f>D15</f>
        <v>0</v>
      </c>
      <c r="E38" s="43" t="s">
        <v>75</v>
      </c>
      <c r="F38" s="44">
        <v>0</v>
      </c>
      <c r="G38" s="45">
        <f>F38*D38</f>
        <v>0</v>
      </c>
      <c r="H38" s="46">
        <v>11.049999999999999</v>
      </c>
      <c r="I38" s="47">
        <f t="shared" si="0"/>
        <v>0</v>
      </c>
      <c r="J38" s="77">
        <v>80</v>
      </c>
      <c r="K38" s="48">
        <f t="shared" si="1"/>
        <v>0</v>
      </c>
      <c r="L38" s="44">
        <v>510</v>
      </c>
      <c r="M38" s="45">
        <f t="shared" si="2"/>
        <v>0</v>
      </c>
      <c r="N38" s="45">
        <f t="shared" si="3"/>
        <v>0</v>
      </c>
      <c r="O38" s="49" t="s">
        <v>76</v>
      </c>
      <c r="Q38" s="117"/>
      <c r="S38" s="117"/>
      <c r="T38" s="117"/>
    </row>
    <row r="39" spans="2:20" ht="24.75" customHeight="1">
      <c r="B39" s="121" t="s">
        <v>77</v>
      </c>
      <c r="C39" s="122"/>
      <c r="D39" s="83">
        <f>D11</f>
        <v>1</v>
      </c>
      <c r="E39" s="84" t="s">
        <v>17</v>
      </c>
      <c r="F39" s="115">
        <v>90</v>
      </c>
      <c r="G39" s="85">
        <f>F39*D39</f>
        <v>90</v>
      </c>
      <c r="H39" s="116">
        <v>0.5</v>
      </c>
      <c r="I39" s="86">
        <f t="shared" si="0"/>
        <v>0.5</v>
      </c>
      <c r="J39" s="87">
        <v>80</v>
      </c>
      <c r="K39" s="88">
        <f t="shared" si="1"/>
        <v>40</v>
      </c>
      <c r="L39" s="115">
        <v>15</v>
      </c>
      <c r="M39" s="85">
        <f t="shared" si="2"/>
        <v>15</v>
      </c>
      <c r="N39" s="85">
        <f t="shared" si="3"/>
        <v>145</v>
      </c>
      <c r="O39" s="89" t="s">
        <v>99</v>
      </c>
      <c r="Q39" s="117"/>
      <c r="S39" s="117"/>
      <c r="T39" s="117"/>
    </row>
    <row r="40" spans="2:20" ht="15" thickBot="1">
      <c r="B40" s="123" t="s">
        <v>78</v>
      </c>
      <c r="C40" s="124"/>
      <c r="D40" s="90" t="s">
        <v>43</v>
      </c>
      <c r="E40" s="91" t="s">
        <v>43</v>
      </c>
      <c r="F40" s="92"/>
      <c r="G40" s="93">
        <f>SUM(G29:G39)</f>
        <v>139.24870336935624</v>
      </c>
      <c r="H40" s="94"/>
      <c r="I40" s="95">
        <f>SUM(I29:I39)</f>
        <v>1.148664979681119</v>
      </c>
      <c r="J40" s="95" t="s">
        <v>79</v>
      </c>
      <c r="K40" s="96">
        <f>SUM(K29:K39)</f>
        <v>91.893198374489515</v>
      </c>
      <c r="L40" s="92"/>
      <c r="M40" s="93">
        <f>SUM(M29:M39)</f>
        <v>37.669467957821873</v>
      </c>
      <c r="N40" s="97">
        <f>SUM(N29:N39)</f>
        <v>268.81136970166767</v>
      </c>
      <c r="O40" s="118" t="s">
        <v>106</v>
      </c>
    </row>
    <row r="41" spans="2:20">
      <c r="B41" s="98"/>
      <c r="C41" s="98"/>
      <c r="D41" s="99"/>
    </row>
    <row r="42" spans="2:20">
      <c r="B42" s="125" t="s">
        <v>80</v>
      </c>
      <c r="C42" s="125"/>
      <c r="D42" s="99"/>
    </row>
    <row r="43" spans="2:20">
      <c r="B43" s="126" t="s">
        <v>81</v>
      </c>
      <c r="C43" s="126"/>
      <c r="D43" s="100">
        <f>D22/12*(D8/12+D21/12*2+2*((D10-D8/12+D24/12)-D19/12-D22/12)/(1/D23))*D11*1/27</f>
        <v>0.23045267489711935</v>
      </c>
      <c r="E43" s="101" t="s">
        <v>57</v>
      </c>
      <c r="F43" t="s">
        <v>82</v>
      </c>
    </row>
    <row r="44" spans="2:20">
      <c r="B44" s="126" t="s">
        <v>83</v>
      </c>
      <c r="C44" s="126"/>
      <c r="D44" s="100">
        <f>D43/(D22/(12*3))</f>
        <v>1.0370370370370372</v>
      </c>
      <c r="E44" s="101" t="s">
        <v>64</v>
      </c>
      <c r="F44" t="s">
        <v>104</v>
      </c>
    </row>
    <row r="45" spans="2:20">
      <c r="B45" s="1"/>
      <c r="C45" s="1"/>
      <c r="D45" s="100"/>
      <c r="E45" s="101"/>
    </row>
    <row r="64" spans="2:2">
      <c r="B64" s="102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</sheetData>
  <dataConsolidate/>
  <mergeCells count="30">
    <mergeCell ref="F9:J9"/>
    <mergeCell ref="C3:E3"/>
    <mergeCell ref="I3:N4"/>
    <mergeCell ref="C4:E4"/>
    <mergeCell ref="F7:J7"/>
    <mergeCell ref="F8:J8"/>
    <mergeCell ref="F23:J23"/>
    <mergeCell ref="F10:J10"/>
    <mergeCell ref="F11:J11"/>
    <mergeCell ref="F12:J12"/>
    <mergeCell ref="F13:J13"/>
    <mergeCell ref="F14:J14"/>
    <mergeCell ref="F15:J15"/>
    <mergeCell ref="F18:J18"/>
    <mergeCell ref="F19:J19"/>
    <mergeCell ref="F20:J20"/>
    <mergeCell ref="F21:J21"/>
    <mergeCell ref="F22:J22"/>
    <mergeCell ref="B44:C44"/>
    <mergeCell ref="F24:J24"/>
    <mergeCell ref="F27:G27"/>
    <mergeCell ref="H27:K27"/>
    <mergeCell ref="L27:M27"/>
    <mergeCell ref="B28:C28"/>
    <mergeCell ref="B36:C36"/>
    <mergeCell ref="B38:C38"/>
    <mergeCell ref="B39:C39"/>
    <mergeCell ref="B40:C40"/>
    <mergeCell ref="B42:C42"/>
    <mergeCell ref="B43:C43"/>
  </mergeCells>
  <pageMargins left="0.7" right="0.7" top="0.75" bottom="0.75" header="0.3" footer="0.3"/>
  <pageSetup paperSize="3" scale="83" orientation="landscape" r:id="rId1"/>
  <headerFooter>
    <oddHeader>&amp;CPIPE TRENCH COST ESTIMATE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Trench Estimator</vt:lpstr>
      <vt:lpstr>material</vt:lpstr>
      <vt:lpstr>'Trench Estimator'!Print_Area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Ludwigson</dc:creator>
  <cp:lastModifiedBy>Mark Ludwigson</cp:lastModifiedBy>
  <cp:lastPrinted>2024-08-10T15:56:13Z</cp:lastPrinted>
  <dcterms:created xsi:type="dcterms:W3CDTF">2024-08-10T04:58:28Z</dcterms:created>
  <dcterms:modified xsi:type="dcterms:W3CDTF">2024-08-10T17:13:47Z</dcterms:modified>
</cp:coreProperties>
</file>